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5F307468-21B9-413D-990B-14D35860498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hibit 12.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7" i="1" s="1"/>
  <c r="X7" i="1" l="1"/>
  <c r="X8" i="1" s="1"/>
  <c r="X9" i="1" s="1"/>
  <c r="G16" i="1" l="1"/>
  <c r="I5" i="1"/>
  <c r="G6" i="1"/>
  <c r="H6" i="1" s="1"/>
  <c r="G7" i="1"/>
  <c r="G8" i="1"/>
  <c r="G9" i="1"/>
  <c r="G10" i="1"/>
  <c r="G11" i="1"/>
  <c r="G12" i="1"/>
  <c r="G13" i="1"/>
  <c r="G14" i="1"/>
  <c r="G15" i="1"/>
  <c r="G5" i="1"/>
  <c r="I6" i="1" l="1"/>
  <c r="H7" i="1"/>
  <c r="I7" i="1" l="1"/>
  <c r="H8" i="1"/>
  <c r="E18" i="1"/>
  <c r="G17" i="1"/>
  <c r="L18" i="1" l="1"/>
  <c r="P18" i="1" s="1"/>
  <c r="K18" i="1"/>
  <c r="M18" i="1"/>
  <c r="I8" i="1"/>
  <c r="H9" i="1"/>
  <c r="E19" i="1"/>
  <c r="G18" i="1"/>
  <c r="L19" i="1" l="1"/>
  <c r="P19" i="1" s="1"/>
  <c r="K19" i="1"/>
  <c r="M19" i="1" s="1"/>
  <c r="H10" i="1"/>
  <c r="I9" i="1"/>
  <c r="E20" i="1"/>
  <c r="G19" i="1"/>
  <c r="I10" i="1" l="1"/>
  <c r="H11" i="1"/>
  <c r="K20" i="1"/>
  <c r="M20" i="1" s="1"/>
  <c r="L20" i="1"/>
  <c r="P20" i="1" s="1"/>
  <c r="E21" i="1"/>
  <c r="G20" i="1"/>
  <c r="I11" i="1" l="1"/>
  <c r="H12" i="1"/>
  <c r="K21" i="1"/>
  <c r="M21" i="1" s="1"/>
  <c r="L21" i="1"/>
  <c r="P21" i="1" s="1"/>
  <c r="E22" i="1"/>
  <c r="G21" i="1"/>
  <c r="I12" i="1" l="1"/>
  <c r="H13" i="1"/>
  <c r="G22" i="1"/>
  <c r="K22" i="1"/>
  <c r="M22" i="1" s="1"/>
  <c r="L22" i="1"/>
  <c r="P22" i="1" s="1"/>
  <c r="I13" i="1" l="1"/>
  <c r="H14" i="1"/>
  <c r="I14" i="1" l="1"/>
  <c r="H15" i="1"/>
  <c r="H16" i="1" l="1"/>
  <c r="I15" i="1"/>
  <c r="H17" i="1" l="1"/>
  <c r="I16" i="1"/>
  <c r="N18" i="1" l="1"/>
  <c r="Q18" i="1"/>
  <c r="I17" i="1"/>
  <c r="H18" i="1"/>
  <c r="Q19" i="1" l="1"/>
  <c r="R18" i="1"/>
  <c r="O18" i="1"/>
  <c r="N19" i="1"/>
  <c r="H19" i="1"/>
  <c r="I18" i="1"/>
  <c r="O19" i="1" l="1"/>
  <c r="N20" i="1"/>
  <c r="R19" i="1"/>
  <c r="Q20" i="1"/>
  <c r="I19" i="1"/>
  <c r="H20" i="1"/>
  <c r="R20" i="1" l="1"/>
  <c r="Q21" i="1"/>
  <c r="O20" i="1"/>
  <c r="N21" i="1"/>
  <c r="I20" i="1"/>
  <c r="H21" i="1"/>
  <c r="O21" i="1" l="1"/>
  <c r="N22" i="1"/>
  <c r="O22" i="1" s="1"/>
  <c r="R21" i="1"/>
  <c r="Q22" i="1"/>
  <c r="R22" i="1" s="1"/>
  <c r="I21" i="1"/>
  <c r="H22" i="1"/>
  <c r="I22" i="1" s="1"/>
</calcChain>
</file>

<file path=xl/sharedStrings.xml><?xml version="1.0" encoding="utf-8"?>
<sst xmlns="http://schemas.openxmlformats.org/spreadsheetml/2006/main" count="19" uniqueCount="19">
  <si>
    <t>Year</t>
  </si>
  <si>
    <t>Reserve Goal</t>
  </si>
  <si>
    <t>PI assumption</t>
  </si>
  <si>
    <t>Actual Revenues</t>
  </si>
  <si>
    <t>Actual Expenditures</t>
  </si>
  <si>
    <t>Mid Suplus/Deficit</t>
  </si>
  <si>
    <t>Mid Ending Reserve</t>
  </si>
  <si>
    <t>Mid Reserve as % of Exp</t>
  </si>
  <si>
    <t>Forecasted Revenue (High Projection)</t>
  </si>
  <si>
    <t>Forecasted Surplus/Deficit (High Projection)</t>
  </si>
  <si>
    <t>Forecasted Reserves (High Projection)</t>
  </si>
  <si>
    <t>Forecasted Revenues</t>
  </si>
  <si>
    <t>Forecasted Expenditures</t>
  </si>
  <si>
    <t>Exhibit 12.9 - Example of a Combination Graphic with Two Vertical Axes</t>
  </si>
  <si>
    <r>
      <rPr>
        <b/>
        <sz val="10"/>
        <color theme="1"/>
        <rFont val="Calibri"/>
        <family val="2"/>
        <scheme val="minor"/>
      </rPr>
      <t>Forecasted Revenue (Low Projection</t>
    </r>
    <r>
      <rPr>
        <b/>
        <sz val="9"/>
        <color theme="1"/>
        <rFont val="Calibri"/>
        <family val="2"/>
        <scheme val="minor"/>
      </rPr>
      <t>)</t>
    </r>
  </si>
  <si>
    <t>Forecasted Reserves as a % of Exp. (High Projection)</t>
  </si>
  <si>
    <t>Forecasted Surplus/Deficit (Low Projection)</t>
  </si>
  <si>
    <t>Forecasted Reserves (Low Projection)</t>
  </si>
  <si>
    <t>Forecasted Reserves as a % of Exp. (Low Projection)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</si>
</sst>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164" fontId="0" fillId="0" borderId="0" xfId="2" applyNumberFormat="1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1">
                <a:solidFill>
                  <a:schemeClr val="tx1"/>
                </a:solidFill>
              </a:rPr>
              <a:t>Total</a:t>
            </a:r>
            <a:r>
              <a:rPr lang="en-US" b="1" i="1" baseline="0">
                <a:solidFill>
                  <a:schemeClr val="tx1"/>
                </a:solidFill>
              </a:rPr>
              <a:t> General Fund Revenues, Expenditures and Reserves at Year-End</a:t>
            </a:r>
            <a:endParaRPr lang="en-US" b="1" i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51821726203878E-2"/>
          <c:y val="0.10684908139727693"/>
          <c:w val="0.86372194715993889"/>
          <c:h val="0.61025943356102286"/>
        </c:manualLayout>
      </c:layout>
      <c:barChart>
        <c:barDir val="col"/>
        <c:grouping val="clustered"/>
        <c:varyColors val="0"/>
        <c:ser>
          <c:idx val="6"/>
          <c:order val="7"/>
          <c:tx>
            <c:strRef>
              <c:f>'Exhibit 12.9'!$I$4</c:f>
              <c:strCache>
                <c:ptCount val="1"/>
                <c:pt idx="0">
                  <c:v>Mid Reserve as % of Exp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1E3-40CA-9F08-BE5214192F6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E3-40CA-9F08-BE5214192F6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1E3-40CA-9F08-BE5214192F6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E3-40CA-9F08-BE5214192F6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1E3-40CA-9F08-BE5214192F6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E3-40CA-9F08-BE5214192F6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1E3-40CA-9F08-BE5214192F6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E3-40CA-9F08-BE5214192F6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1E3-40CA-9F08-BE5214192F6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E3-40CA-9F08-BE5214192F6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1E3-40CA-9F08-BE5214192F6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E3-40CA-9F08-BE5214192F6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81E3-40CA-9F08-BE5214192F6C}"/>
              </c:ext>
            </c:extLst>
          </c:dPt>
          <c:val>
            <c:numRef>
              <c:f>'Exhibit 12.9'!$I$5:$I$22</c:f>
              <c:numCache>
                <c:formatCode>0%</c:formatCode>
                <c:ptCount val="18"/>
                <c:pt idx="0">
                  <c:v>0.25947780227380796</c:v>
                </c:pt>
                <c:pt idx="1">
                  <c:v>0.21964784581080041</c:v>
                </c:pt>
                <c:pt idx="2">
                  <c:v>0.26169116243557933</c:v>
                </c:pt>
                <c:pt idx="3">
                  <c:v>0.19414430912920061</c:v>
                </c:pt>
                <c:pt idx="4">
                  <c:v>0.20276985368546976</c:v>
                </c:pt>
                <c:pt idx="5">
                  <c:v>0.14320956681719352</c:v>
                </c:pt>
                <c:pt idx="6">
                  <c:v>9.1222740588043832E-2</c:v>
                </c:pt>
                <c:pt idx="7">
                  <c:v>4.6439909297052155E-2</c:v>
                </c:pt>
                <c:pt idx="8">
                  <c:v>7.2060386987029559E-2</c:v>
                </c:pt>
                <c:pt idx="9">
                  <c:v>0.10002158174576703</c:v>
                </c:pt>
                <c:pt idx="10">
                  <c:v>0.10174228675136116</c:v>
                </c:pt>
                <c:pt idx="11">
                  <c:v>0.12299387387387394</c:v>
                </c:pt>
                <c:pt idx="12">
                  <c:v>0.11070382372881357</c:v>
                </c:pt>
                <c:pt idx="13">
                  <c:v>0.12561014427118641</c:v>
                </c:pt>
                <c:pt idx="14">
                  <c:v>0.13865441732810449</c:v>
                </c:pt>
                <c:pt idx="15">
                  <c:v>0.14737032739043274</c:v>
                </c:pt>
                <c:pt idx="16">
                  <c:v>0.16351419519519794</c:v>
                </c:pt>
                <c:pt idx="17">
                  <c:v>0.18978688830905138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2-4580-8FE2-AB229BADA7A9}"/>
            </c:ext>
          </c:extLst>
        </c:ser>
        <c:ser>
          <c:idx val="8"/>
          <c:order val="8"/>
          <c:tx>
            <c:v>Hi Reserve as % of Exp</c:v>
          </c:tx>
          <c:spPr>
            <a:solidFill>
              <a:schemeClr val="accent2">
                <a:tint val="56000"/>
              </a:schemeClr>
            </a:solidFill>
            <a:ln>
              <a:noFill/>
            </a:ln>
            <a:effectLst/>
          </c:spPr>
          <c:invertIfNegative val="0"/>
          <c:val>
            <c:numRef>
              <c:f>'Exhibit 12.9'!$O$5:$O$22</c:f>
              <c:numCache>
                <c:formatCode>General</c:formatCode>
                <c:ptCount val="18"/>
                <c:pt idx="13" formatCode="0%">
                  <c:v>0.1509828022847457</c:v>
                </c:pt>
                <c:pt idx="14" formatCode="0%">
                  <c:v>0.19109787726410443</c:v>
                </c:pt>
                <c:pt idx="15" formatCode="0%">
                  <c:v>0.23012006969819188</c:v>
                </c:pt>
                <c:pt idx="16" formatCode="0%">
                  <c:v>0.28626489810782768</c:v>
                </c:pt>
                <c:pt idx="17" formatCode="0%">
                  <c:v>0.37784318929394639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487-4036-8341-DF8D2AA742BE}"/>
            </c:ext>
          </c:extLst>
        </c:ser>
        <c:ser>
          <c:idx val="9"/>
          <c:order val="9"/>
          <c:tx>
            <c:v>Lo Reserve as % of Exp</c:v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val>
            <c:numRef>
              <c:f>'Exhibit 12.9'!$R$5:$R$22</c:f>
              <c:numCache>
                <c:formatCode>General</c:formatCode>
                <c:ptCount val="18"/>
                <c:pt idx="13" formatCode="0%">
                  <c:v>0.10023748625762713</c:v>
                </c:pt>
                <c:pt idx="14" formatCode="0%">
                  <c:v>8.6210957392104562E-2</c:v>
                </c:pt>
                <c:pt idx="15" formatCode="0%">
                  <c:v>6.4620585082673723E-2</c:v>
                </c:pt>
                <c:pt idx="16" formatCode="0%">
                  <c:v>4.0763492282568321E-2</c:v>
                </c:pt>
                <c:pt idx="17" formatCode="0%">
                  <c:v>1.7305873241563944E-3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8DD-4CB9-9C1A-E4239C716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3"/>
        <c:axId val="195293184"/>
        <c:axId val="195291392"/>
      </c:barChart>
      <c:lineChart>
        <c:grouping val="standard"/>
        <c:varyColors val="0"/>
        <c:ser>
          <c:idx val="2"/>
          <c:order val="0"/>
          <c:tx>
            <c:strRef>
              <c:f>'Exhibit 12.9'!$D$4</c:f>
              <c:strCache>
                <c:ptCount val="1"/>
                <c:pt idx="0">
                  <c:v>Actual Expenditures</c:v>
                </c:pt>
              </c:strCache>
            </c:strRef>
          </c:tx>
          <c:spPr>
            <a:ln w="28575" cap="sq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  <a:alpha val="95000"/>
                </a:schemeClr>
              </a:solidFill>
              <a:ln w="9525" cap="sq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'Exhibit 12.9'!$B$5:$B$22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'Exhibit 12.9'!$D$5:$D$22</c:f>
              <c:numCache>
                <c:formatCode>#,##0</c:formatCode>
                <c:ptCount val="18"/>
                <c:pt idx="0">
                  <c:v>46266</c:v>
                </c:pt>
                <c:pt idx="1">
                  <c:v>39017</c:v>
                </c:pt>
                <c:pt idx="2">
                  <c:v>41912</c:v>
                </c:pt>
                <c:pt idx="3">
                  <c:v>43684</c:v>
                </c:pt>
                <c:pt idx="4">
                  <c:v>43468</c:v>
                </c:pt>
                <c:pt idx="5">
                  <c:v>47832</c:v>
                </c:pt>
                <c:pt idx="6">
                  <c:v>46085</c:v>
                </c:pt>
                <c:pt idx="7">
                  <c:v>44100</c:v>
                </c:pt>
                <c:pt idx="8">
                  <c:v>47030</c:v>
                </c:pt>
                <c:pt idx="9">
                  <c:v>50969</c:v>
                </c:pt>
                <c:pt idx="10">
                  <c:v>55100</c:v>
                </c:pt>
                <c:pt idx="11">
                  <c:v>55500</c:v>
                </c:pt>
                <c:pt idx="12" formatCode="General">
                  <c:v>59000</c:v>
                </c:pt>
                <c:pt idx="13">
                  <c:v>59000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D2-4580-8FE2-AB229BADA7A9}"/>
            </c:ext>
          </c:extLst>
        </c:ser>
        <c:ser>
          <c:idx val="0"/>
          <c:order val="1"/>
          <c:tx>
            <c:strRef>
              <c:f>'Exhibit 12.9'!$E$4</c:f>
              <c:strCache>
                <c:ptCount val="1"/>
                <c:pt idx="0">
                  <c:v>Forecasted Revenues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square"/>
            <c:size val="6"/>
            <c:spPr>
              <a:solidFill>
                <a:srgbClr val="C00000">
                  <a:alpha val="94000"/>
                </a:srgbClr>
              </a:solidFill>
              <a:ln w="9525">
                <a:solidFill>
                  <a:srgbClr val="C00000"/>
                </a:solidFill>
                <a:prstDash val="dash"/>
              </a:ln>
              <a:effectLst/>
            </c:spPr>
          </c:marker>
          <c:val>
            <c:numRef>
              <c:f>'Exhibit 12.9'!$E$5:$E$22</c:f>
              <c:numCache>
                <c:formatCode>#,##0</c:formatCode>
                <c:ptCount val="18"/>
                <c:pt idx="13">
                  <c:v>59879.472911999997</c:v>
                </c:pt>
                <c:pt idx="14">
                  <c:v>62274.651828479997</c:v>
                </c:pt>
                <c:pt idx="15">
                  <c:v>64142.891383334398</c:v>
                </c:pt>
                <c:pt idx="16">
                  <c:v>66067.178124834434</c:v>
                </c:pt>
                <c:pt idx="17">
                  <c:v>68049.193468579469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D2-4580-8FE2-AB229BADA7A9}"/>
            </c:ext>
          </c:extLst>
        </c:ser>
        <c:ser>
          <c:idx val="3"/>
          <c:order val="2"/>
          <c:tx>
            <c:strRef>
              <c:f>'Exhibit 12.9'!$F$4</c:f>
              <c:strCache>
                <c:ptCount val="1"/>
                <c:pt idx="0">
                  <c:v>Forecasted Expenditures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val>
            <c:numRef>
              <c:f>'Exhibit 12.9'!$F$5:$F$22</c:f>
              <c:numCache>
                <c:formatCode>#,##0</c:formatCode>
                <c:ptCount val="18"/>
                <c:pt idx="13">
                  <c:v>59000</c:v>
                </c:pt>
                <c:pt idx="14">
                  <c:v>61200</c:v>
                </c:pt>
                <c:pt idx="15">
                  <c:v>63300</c:v>
                </c:pt>
                <c:pt idx="16">
                  <c:v>64800</c:v>
                </c:pt>
                <c:pt idx="17">
                  <c:v>66100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D2-4580-8FE2-AB229BADA7A9}"/>
            </c:ext>
          </c:extLst>
        </c:ser>
        <c:ser>
          <c:idx val="4"/>
          <c:order val="3"/>
          <c:tx>
            <c:strRef>
              <c:f>'Exhibit 12.9'!$K$4</c:f>
              <c:strCache>
                <c:ptCount val="1"/>
                <c:pt idx="0">
                  <c:v>Forecasted Revenue (High Projection)</c:v>
                </c:pt>
              </c:strCache>
            </c:strRef>
          </c:tx>
          <c:spPr>
            <a:ln w="28575" cap="rnd">
              <a:solidFill>
                <a:schemeClr val="accent2">
                  <a:shade val="93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'Exhibit 12.9'!$K$5:$K$22</c:f>
              <c:numCache>
                <c:formatCode>General</c:formatCode>
                <c:ptCount val="18"/>
                <c:pt idx="13" formatCode="_(* #,##0_);_(* \(#,##0\);_(* &quot;-&quot;??_);_(@_)">
                  <c:v>61376.459734799995</c:v>
                </c:pt>
                <c:pt idx="14" formatCode="_(* #,##0_);_(* \(#,##0\);_(* &quot;-&quot;??_);_(@_)">
                  <c:v>63987.204753763195</c:v>
                </c:pt>
                <c:pt idx="15" formatCode="_(* #,##0_);_(* \(#,##0\);_(* &quot;-&quot;??_);_(@_)">
                  <c:v>66171.410323332355</c:v>
                </c:pt>
                <c:pt idx="16" formatCode="_(* #,##0_);_(* \(#,##0\);_(* &quot;-&quot;??_);_(@_)">
                  <c:v>68783.364985491688</c:v>
                </c:pt>
                <c:pt idx="17" formatCode="_(* #,##0_);_(* \(#,##0\);_(* &quot;-&quot;??_);_(@_)">
                  <c:v>72525.469414942621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D2-4580-8FE2-AB229BADA7A9}"/>
            </c:ext>
          </c:extLst>
        </c:ser>
        <c:ser>
          <c:idx val="5"/>
          <c:order val="4"/>
          <c:tx>
            <c:strRef>
              <c:f>'Exhibit 12.9'!$L$4</c:f>
              <c:strCache>
                <c:ptCount val="1"/>
                <c:pt idx="0">
                  <c:v>Forecasted Revenue (Low Projection)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'Exhibit 12.9'!$L$5:$L$22</c:f>
              <c:numCache>
                <c:formatCode>General</c:formatCode>
                <c:ptCount val="18"/>
                <c:pt idx="13" formatCode="_(* #,##0_);_(* \(#,##0\);_(* &quot;-&quot;??_);_(@_)">
                  <c:v>58382.4860892</c:v>
                </c:pt>
                <c:pt idx="14" formatCode="_(* #,##0_);_(* \(#,##0\);_(* &quot;-&quot;??_);_(@_)">
                  <c:v>60562.098903196798</c:v>
                </c:pt>
                <c:pt idx="15" formatCode="_(* #,##0_);_(* \(#,##0\);_(* &quot;-&quot;??_);_(@_)">
                  <c:v>62114.372443336448</c:v>
                </c:pt>
                <c:pt idx="16" formatCode="_(* #,##0_);_(* \(#,##0\);_(* &quot;-&quot;??_);_(@_)">
                  <c:v>63350.991264177181</c:v>
                </c:pt>
                <c:pt idx="17" formatCode="_(* #,##0_);_(* \(#,##0\);_(* &quot;-&quot;??_);_(@_)">
                  <c:v>63572.91752221631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0D2-4580-8FE2-AB229BADA7A9}"/>
            </c:ext>
          </c:extLst>
        </c:ser>
        <c:ser>
          <c:idx val="1"/>
          <c:order val="5"/>
          <c:tx>
            <c:strRef>
              <c:f>'Exhibit 12.9'!$C$4</c:f>
              <c:strCache>
                <c:ptCount val="1"/>
                <c:pt idx="0">
                  <c:v>Actual Revenues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>
                  <a:shade val="61000"/>
                </a:schemeClr>
              </a:solidFill>
              <a:ln w="9525">
                <a:solidFill>
                  <a:schemeClr val="accent2">
                    <a:shade val="61000"/>
                  </a:schemeClr>
                </a:solidFill>
              </a:ln>
              <a:effectLst/>
            </c:spPr>
          </c:marker>
          <c:cat>
            <c:numRef>
              <c:f>'Exhibit 12.9'!$B$5:$B$22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'Exhibit 12.9'!$C$5:$C$22</c:f>
              <c:numCache>
                <c:formatCode>#,##0</c:formatCode>
                <c:ptCount val="18"/>
                <c:pt idx="0">
                  <c:v>33578</c:v>
                </c:pt>
                <c:pt idx="1">
                  <c:v>35582</c:v>
                </c:pt>
                <c:pt idx="2">
                  <c:v>44310</c:v>
                </c:pt>
                <c:pt idx="3">
                  <c:v>41197</c:v>
                </c:pt>
                <c:pt idx="4">
                  <c:v>43801</c:v>
                </c:pt>
                <c:pt idx="5">
                  <c:v>45868</c:v>
                </c:pt>
                <c:pt idx="6">
                  <c:v>43439</c:v>
                </c:pt>
                <c:pt idx="7">
                  <c:v>41944</c:v>
                </c:pt>
                <c:pt idx="8">
                  <c:v>48371</c:v>
                </c:pt>
                <c:pt idx="9">
                  <c:v>52678</c:v>
                </c:pt>
                <c:pt idx="10">
                  <c:v>55608</c:v>
                </c:pt>
                <c:pt idx="11">
                  <c:v>56720.160000000003</c:v>
                </c:pt>
                <c:pt idx="12">
                  <c:v>58705.365599999997</c:v>
                </c:pt>
                <c:pt idx="13">
                  <c:v>59879.472911999997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2-4580-8FE2-AB229BAD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51200"/>
        <c:axId val="195289856"/>
      </c:lineChart>
      <c:lineChart>
        <c:grouping val="standard"/>
        <c:varyColors val="0"/>
        <c:ser>
          <c:idx val="7"/>
          <c:order val="6"/>
          <c:tx>
            <c:strRef>
              <c:f>'Exhibit 12.9'!$J$4</c:f>
              <c:strCache>
                <c:ptCount val="1"/>
                <c:pt idx="0">
                  <c:v>Reserve Goal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'Exhibit 12.9'!$J$5:$J$22</c:f>
              <c:numCache>
                <c:formatCode>0%</c:formatCode>
                <c:ptCount val="18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0D2-4580-8FE2-AB229BADA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93184"/>
        <c:axId val="195291392"/>
      </c:lineChart>
      <c:catAx>
        <c:axId val="1952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89856"/>
        <c:crosses val="autoZero"/>
        <c:auto val="1"/>
        <c:lblAlgn val="ctr"/>
        <c:lblOffset val="100"/>
        <c:noMultiLvlLbl val="0"/>
      </c:catAx>
      <c:valAx>
        <c:axId val="1952898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51200"/>
        <c:crosses val="autoZero"/>
        <c:crossBetween val="between"/>
      </c:valAx>
      <c:valAx>
        <c:axId val="195291392"/>
        <c:scaling>
          <c:orientation val="minMax"/>
          <c:max val="1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93184"/>
        <c:crosses val="max"/>
        <c:crossBetween val="between"/>
      </c:valAx>
      <c:catAx>
        <c:axId val="195293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95291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49211</xdr:colOff>
      <xdr:row>24</xdr:row>
      <xdr:rowOff>103186</xdr:rowOff>
    </xdr:from>
    <xdr:to>
      <xdr:col>11</xdr:col>
      <xdr:colOff>374649</xdr:colOff>
      <xdr:row>48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428625</xdr:colOff>
      <xdr:row>27</xdr:row>
      <xdr:rowOff>130175</xdr:rowOff>
    </xdr:from>
    <xdr:to>
      <xdr:col>5</xdr:col>
      <xdr:colOff>200025</xdr:colOff>
      <xdr:row>31</xdr:row>
      <xdr:rowOff>73025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3BF42D-8161-783F-491C-605645319422}"/>
            </a:ext>
          </a:extLst>
        </xdr:cNvPr>
        <xdr:cNvSpPr txBox="1"/>
      </xdr:nvSpPr>
      <xdr:spPr>
        <a:xfrm>
          <a:off x="2295525" y="5521325"/>
          <a:ext cx="1600200" cy="666750"/>
        </a:xfrm>
        <a:prstGeom prst="roundRect">
          <a:avLst/>
        </a:prstGeom>
        <a:solidFill>
          <a:sysClr val="window" lastClr="FFFFFF"/>
        </a:solidFill>
        <a:ln w="1905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 i="1"/>
            <a:t>Expenditures</a:t>
          </a:r>
          <a:r>
            <a:rPr lang="en-US" sz="800" baseline="0"/>
            <a:t> were greater than revenues during the Great Recession, but we now have them stabilized.</a:t>
          </a:r>
          <a:endParaRPr lang="en-US" sz="800"/>
        </a:p>
      </xdr:txBody>
    </xdr:sp>
    <xdr:clientData/>
  </xdr:twoCellAnchor>
  <xdr:twoCellAnchor>
    <xdr:from>
      <xdr:col>3</xdr:col>
      <xdr:colOff>190500</xdr:colOff>
      <xdr:row>31</xdr:row>
      <xdr:rowOff>19050</xdr:rowOff>
    </xdr:from>
    <xdr:to>
      <xdr:col>3</xdr:col>
      <xdr:colOff>438150</xdr:colOff>
      <xdr:row>33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ABE9458-68AF-BB62-0510-FA6A873899B8}"/>
            </a:ext>
          </a:extLst>
        </xdr:cNvPr>
        <xdr:cNvCxnSpPr/>
      </xdr:nvCxnSpPr>
      <xdr:spPr>
        <a:xfrm flipH="1">
          <a:off x="2057400" y="6134100"/>
          <a:ext cx="24765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596903</xdr:colOff>
      <xdr:row>43</xdr:row>
      <xdr:rowOff>28575</xdr:rowOff>
    </xdr:from>
    <xdr:to>
      <xdr:col>10</xdr:col>
      <xdr:colOff>790580</xdr:colOff>
      <xdr:row>43</xdr:row>
      <xdr:rowOff>76199</xdr:rowOff>
    </xdr:to>
    <xdr:sp macro="" textlink="">
      <xdr:nvSpPr>
        <xdr:cNvPr id="8" name="Left Bracket 7">
          <a:extLst>
            <a:ext uri="{FF2B5EF4-FFF2-40B4-BE49-F238E27FC236}">
              <a16:creationId xmlns:a16="http://schemas.microsoft.com/office/drawing/2014/main" id="{E0A27F6C-F803-E04F-4CA2-9C5994E456D5}"/>
            </a:ext>
          </a:extLst>
        </xdr:cNvPr>
        <xdr:cNvSpPr/>
      </xdr:nvSpPr>
      <xdr:spPr>
        <a:xfrm rot="16200000">
          <a:off x="8037517" y="7361236"/>
          <a:ext cx="47624" cy="1955802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ln w="285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10</xdr:col>
      <xdr:colOff>428625</xdr:colOff>
      <xdr:row>43</xdr:row>
      <xdr:rowOff>85725</xdr:rowOff>
    </xdr:from>
    <xdr:to>
      <xdr:col>10</xdr:col>
      <xdr:colOff>428625</xdr:colOff>
      <xdr:row>45</xdr:row>
      <xdr:rowOff>76200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8FDD2A9-D893-19E1-C1FE-08D9BD61F914}"/>
            </a:ext>
          </a:extLst>
        </xdr:cNvPr>
        <xdr:cNvCxnSpPr/>
      </xdr:nvCxnSpPr>
      <xdr:spPr>
        <a:xfrm>
          <a:off x="8677275" y="8372475"/>
          <a:ext cx="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45</xdr:row>
      <xdr:rowOff>123824</xdr:rowOff>
    </xdr:from>
    <xdr:to>
      <xdr:col>11</xdr:col>
      <xdr:colOff>47625</xdr:colOff>
      <xdr:row>47</xdr:row>
      <xdr:rowOff>79374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58508155-D104-DDAF-210C-A55B64B9F316}"/>
            </a:ext>
          </a:extLst>
        </xdr:cNvPr>
        <xdr:cNvSpPr/>
      </xdr:nvSpPr>
      <xdr:spPr>
        <a:xfrm>
          <a:off x="8486775" y="8772524"/>
          <a:ext cx="704850" cy="3175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Forecast</a:t>
          </a:r>
        </a:p>
      </xdr:txBody>
    </xdr:sp>
    <xdr:clientData/>
  </xdr:twoCellAnchor>
  <xdr:twoCellAnchor>
    <xdr:from>
      <xdr:col>7</xdr:col>
      <xdr:colOff>34925</xdr:colOff>
      <xdr:row>28</xdr:row>
      <xdr:rowOff>0</xdr:rowOff>
    </xdr:from>
    <xdr:to>
      <xdr:col>8</xdr:col>
      <xdr:colOff>692150</xdr:colOff>
      <xdr:row>29</xdr:row>
      <xdr:rowOff>161925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8757B7F8-C5F9-CB2F-25A9-B8764CF2C51C}"/>
            </a:ext>
          </a:extLst>
        </xdr:cNvPr>
        <xdr:cNvSpPr/>
      </xdr:nvSpPr>
      <xdr:spPr>
        <a:xfrm>
          <a:off x="5578475" y="5572125"/>
          <a:ext cx="1600200" cy="34290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800" b="1" i="1"/>
            <a:t>Revenues</a:t>
          </a:r>
          <a:r>
            <a:rPr lang="en-US" sz="800"/>
            <a:t> have recovered and our best estimate</a:t>
          </a:r>
          <a:r>
            <a:rPr lang="en-US" sz="800" baseline="0"/>
            <a:t> is for steady growth</a:t>
          </a:r>
          <a:endParaRPr lang="en-US" sz="800"/>
        </a:p>
      </xdr:txBody>
    </xdr:sp>
    <xdr:clientData/>
  </xdr:twoCellAnchor>
  <xdr:twoCellAnchor>
    <xdr:from>
      <xdr:col>7</xdr:col>
      <xdr:colOff>123825</xdr:colOff>
      <xdr:row>29</xdr:row>
      <xdr:rowOff>171450</xdr:rowOff>
    </xdr:from>
    <xdr:to>
      <xdr:col>7</xdr:col>
      <xdr:colOff>352425</xdr:colOff>
      <xdr:row>32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412CA97A-0102-71AC-764B-07C067C2E7A0}"/>
            </a:ext>
          </a:extLst>
        </xdr:cNvPr>
        <xdr:cNvCxnSpPr/>
      </xdr:nvCxnSpPr>
      <xdr:spPr>
        <a:xfrm flipH="1">
          <a:off x="5667375" y="5924550"/>
          <a:ext cx="22860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111126</xdr:colOff>
      <xdr:row>35</xdr:row>
      <xdr:rowOff>107949</xdr:rowOff>
    </xdr:from>
    <xdr:to>
      <xdr:col>6</xdr:col>
      <xdr:colOff>282575</xdr:colOff>
      <xdr:row>37</xdr:row>
      <xdr:rowOff>133349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16247BD1-FB3F-717C-B775-4104EF283018}"/>
            </a:ext>
          </a:extLst>
        </xdr:cNvPr>
        <xdr:cNvSpPr/>
      </xdr:nvSpPr>
      <xdr:spPr>
        <a:xfrm>
          <a:off x="3806826" y="6946899"/>
          <a:ext cx="1057274" cy="387350"/>
        </a:xfrm>
        <a:prstGeom prst="rect">
          <a:avLst/>
        </a:prstGeom>
        <a:ln w="12700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900"/>
            <a:t>Desired</a:t>
          </a:r>
          <a:r>
            <a:rPr lang="en-US" sz="900" baseline="0"/>
            <a:t> Minimum Reserve Level</a:t>
          </a:r>
          <a:endParaRPr lang="en-US" sz="900"/>
        </a:p>
      </xdr:txBody>
    </xdr:sp>
    <xdr:clientData/>
  </xdr:twoCellAnchor>
  <xdr:twoCellAnchor>
    <xdr:from>
      <xdr:col>10</xdr:col>
      <xdr:colOff>828675</xdr:colOff>
      <xdr:row>25</xdr:row>
      <xdr:rowOff>130175</xdr:rowOff>
    </xdr:from>
    <xdr:to>
      <xdr:col>11</xdr:col>
      <xdr:colOff>320675</xdr:colOff>
      <xdr:row>34</xdr:row>
      <xdr:rowOff>152400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FC58F07B-A49A-3DE7-BDAD-84B6D20320F2}"/>
            </a:ext>
          </a:extLst>
        </xdr:cNvPr>
        <xdr:cNvSpPr/>
      </xdr:nvSpPr>
      <xdr:spPr>
        <a:xfrm>
          <a:off x="9077325" y="5159375"/>
          <a:ext cx="387350" cy="165100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234951</xdr:colOff>
      <xdr:row>32</xdr:row>
      <xdr:rowOff>9524</xdr:rowOff>
    </xdr:from>
    <xdr:to>
      <xdr:col>11</xdr:col>
      <xdr:colOff>66677</xdr:colOff>
      <xdr:row>35</xdr:row>
      <xdr:rowOff>142874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C403372-CFBA-74C2-259E-BE0FD15F75DA}"/>
            </a:ext>
          </a:extLst>
        </xdr:cNvPr>
        <xdr:cNvSpPr txBox="1"/>
      </xdr:nvSpPr>
      <xdr:spPr>
        <a:xfrm>
          <a:off x="8483601" y="6305549"/>
          <a:ext cx="727076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750"/>
            <a:t>Reserves</a:t>
          </a:r>
          <a:r>
            <a:rPr lang="en-US" sz="750" baseline="0"/>
            <a:t> at Year End as Percent of Annual Expenditures</a:t>
          </a:r>
          <a:endParaRPr lang="en-US" sz="750"/>
        </a:p>
      </xdr:txBody>
    </xdr:sp>
    <xdr:clientData/>
  </xdr:twoCellAnchor>
  <xdr:twoCellAnchor>
    <xdr:from>
      <xdr:col>10</xdr:col>
      <xdr:colOff>876300</xdr:colOff>
      <xdr:row>35</xdr:row>
      <xdr:rowOff>28575</xdr:rowOff>
    </xdr:from>
    <xdr:to>
      <xdr:col>11</xdr:col>
      <xdr:colOff>111125</xdr:colOff>
      <xdr:row>35</xdr:row>
      <xdr:rowOff>85725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29CCC138-7949-2190-535B-4EBC0E3A3068}"/>
            </a:ext>
          </a:extLst>
        </xdr:cNvPr>
        <xdr:cNvCxnSpPr/>
      </xdr:nvCxnSpPr>
      <xdr:spPr>
        <a:xfrm>
          <a:off x="9124950" y="6867525"/>
          <a:ext cx="130175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24</xdr:row>
      <xdr:rowOff>136524</xdr:rowOff>
    </xdr:from>
    <xdr:to>
      <xdr:col>11</xdr:col>
      <xdr:colOff>333375</xdr:colOff>
      <xdr:row>27</xdr:row>
      <xdr:rowOff>73025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143ADEA-0A27-D432-F4DB-3D682A5B4A80}"/>
            </a:ext>
          </a:extLst>
        </xdr:cNvPr>
        <xdr:cNvSpPr txBox="1"/>
      </xdr:nvSpPr>
      <xdr:spPr>
        <a:xfrm>
          <a:off x="8686800" y="4984749"/>
          <a:ext cx="790575" cy="479426"/>
        </a:xfrm>
        <a:prstGeom prst="rect">
          <a:avLst/>
        </a:prstGeom>
        <a:ln w="31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600"/>
            <a:t>We are 90% confident revenues will fall between these dotted lines.</a:t>
          </a:r>
        </a:p>
      </xdr:txBody>
    </xdr:sp>
    <xdr:clientData/>
  </xdr:twoCellAnchor>
  <xdr:twoCellAnchor>
    <xdr:from>
      <xdr:col>6</xdr:col>
      <xdr:colOff>295275</xdr:colOff>
      <xdr:row>37</xdr:row>
      <xdr:rowOff>30163</xdr:rowOff>
    </xdr:from>
    <xdr:to>
      <xdr:col>6</xdr:col>
      <xdr:colOff>673100</xdr:colOff>
      <xdr:row>38</xdr:row>
      <xdr:rowOff>161925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F30CA5E1-7E81-B7EE-6842-1A80CC0854B8}"/>
            </a:ext>
          </a:extLst>
        </xdr:cNvPr>
        <xdr:cNvCxnSpPr/>
      </xdr:nvCxnSpPr>
      <xdr:spPr>
        <a:xfrm>
          <a:off x="4876800" y="7231063"/>
          <a:ext cx="377825" cy="312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</xdr:colOff>
      <xdr:row>24</xdr:row>
      <xdr:rowOff>114300</xdr:rowOff>
    </xdr:from>
    <xdr:to>
      <xdr:col>3</xdr:col>
      <xdr:colOff>723900</xdr:colOff>
      <xdr:row>26</xdr:row>
      <xdr:rowOff>95250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35ECA5E6-136D-AC60-57D2-2F73EC0FB928}"/>
            </a:ext>
          </a:extLst>
        </xdr:cNvPr>
        <xdr:cNvSpPr txBox="1"/>
      </xdr:nvSpPr>
      <xdr:spPr>
        <a:xfrm>
          <a:off x="1219200" y="4962525"/>
          <a:ext cx="13716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Revenues and Expenditures</a:t>
          </a:r>
          <a:r>
            <a:rPr lang="en-US" sz="800" baseline="0"/>
            <a:t> in Thousands of Dollars</a:t>
          </a:r>
          <a:endParaRPr lang="en-US" sz="800"/>
        </a:p>
      </xdr:txBody>
    </xdr:sp>
    <xdr:clientData/>
  </xdr:twoCellAnchor>
  <xdr:twoCellAnchor>
    <xdr:from>
      <xdr:col>2</xdr:col>
      <xdr:colOff>673100</xdr:colOff>
      <xdr:row>26</xdr:row>
      <xdr:rowOff>73025</xdr:rowOff>
    </xdr:from>
    <xdr:to>
      <xdr:col>3</xdr:col>
      <xdr:colOff>9525</xdr:colOff>
      <xdr:row>26</xdr:row>
      <xdr:rowOff>171450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723FCF9D-823F-8A07-AD46-3A9E0E90D63C}"/>
            </a:ext>
          </a:extLst>
        </xdr:cNvPr>
        <xdr:cNvCxnSpPr/>
      </xdr:nvCxnSpPr>
      <xdr:spPr>
        <a:xfrm flipH="1">
          <a:off x="1768475" y="5283200"/>
          <a:ext cx="107950" cy="98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685801</xdr:colOff>
      <xdr:row>27</xdr:row>
      <xdr:rowOff>25402</xdr:rowOff>
    </xdr:from>
    <xdr:to>
      <xdr:col>11</xdr:col>
      <xdr:colOff>171452</xdr:colOff>
      <xdr:row>30</xdr:row>
      <xdr:rowOff>76200</xdr:rowOff>
    </xdr:to>
    <xdr:cxnSp macro="">
      <xdr:nvCxnSpPr>
        <xdr:cNvPr id="68" name="Connector: Elbow 67">
          <a:extLst>
            <a:ext uri="{FF2B5EF4-FFF2-40B4-BE49-F238E27FC236}">
              <a16:creationId xmlns:a16="http://schemas.microsoft.com/office/drawing/2014/main" id="{05E5B04B-FE47-880D-A8B9-B5982A5AC949}"/>
            </a:ext>
          </a:extLst>
        </xdr:cNvPr>
        <xdr:cNvCxnSpPr/>
      </xdr:nvCxnSpPr>
      <xdr:spPr>
        <a:xfrm rot="5400000">
          <a:off x="8828090" y="5522913"/>
          <a:ext cx="593723" cy="381001"/>
        </a:xfrm>
        <a:prstGeom prst="bentConnector3">
          <a:avLst>
            <a:gd name="adj1" fmla="val 100000"/>
          </a:avLst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619125</xdr:colOff>
      <xdr:row>27</xdr:row>
      <xdr:rowOff>28575</xdr:rowOff>
    </xdr:from>
    <xdr:to>
      <xdr:col>11</xdr:col>
      <xdr:colOff>171450</xdr:colOff>
      <xdr:row>28</xdr:row>
      <xdr:rowOff>95250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id="{CCAA55B2-DD0B-B06D-DB29-EE9260E5D9A9}"/>
            </a:ext>
          </a:extLst>
        </xdr:cNvPr>
        <xdr:cNvCxnSpPr/>
      </xdr:nvCxnSpPr>
      <xdr:spPr>
        <a:xfrm flipH="1">
          <a:off x="8867775" y="5419725"/>
          <a:ext cx="447675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workbookViewId="0">
      <selection activeCell="P28" sqref="P28"/>
    </sheetView>
  </sheetViews>
  <sheetFormatPr defaultRowHeight="14.5" x14ac:dyDescent="0.35"/>
  <cols>
    <col min="2" max="2" width="7" customWidth="1"/>
    <col min="3" max="3" width="11" customWidth="1"/>
    <col min="4" max="4" width="13.90625" customWidth="1"/>
    <col min="5" max="5" width="12.26953125" customWidth="1"/>
    <col min="6" max="6" width="12.7265625" bestFit="1" customWidth="1"/>
    <col min="7" max="7" width="13.7265625" bestFit="1" customWidth="1"/>
    <col min="8" max="8" width="13.54296875" customWidth="1"/>
    <col min="9" max="9" width="14.453125" customWidth="1"/>
    <col min="10" max="10" width="10.7265625" customWidth="1"/>
    <col min="11" max="11" width="12.81640625" customWidth="1"/>
    <col min="12" max="12" width="12" customWidth="1"/>
    <col min="13" max="15" width="12.453125" customWidth="1"/>
    <col min="16" max="19" width="17.26953125" customWidth="1"/>
  </cols>
  <sheetData>
    <row r="1" spans="1:24" ht="15" thickBot="1" x14ac:dyDescent="0.4"/>
    <row r="2" spans="1:24" ht="15" thickBot="1" x14ac:dyDescent="0.4">
      <c r="C2" s="12" t="s">
        <v>13</v>
      </c>
      <c r="D2" s="13"/>
      <c r="E2" s="13"/>
      <c r="F2" s="13"/>
      <c r="G2" s="14"/>
    </row>
    <row r="3" spans="1:24" ht="15" thickBot="1" x14ac:dyDescent="0.4"/>
    <row r="4" spans="1:24" s="3" customFormat="1" ht="52" customHeight="1" thickBot="1" x14ac:dyDescent="0.4">
      <c r="A4"/>
      <c r="B4" s="5" t="s">
        <v>0</v>
      </c>
      <c r="C4" s="6" t="s">
        <v>3</v>
      </c>
      <c r="D4" s="6" t="s">
        <v>4</v>
      </c>
      <c r="E4" s="6" t="s">
        <v>11</v>
      </c>
      <c r="F4" s="6" t="s">
        <v>12</v>
      </c>
      <c r="G4" s="6" t="s">
        <v>5</v>
      </c>
      <c r="H4" s="6" t="s">
        <v>6</v>
      </c>
      <c r="I4" s="6" t="s">
        <v>7</v>
      </c>
      <c r="J4" s="6" t="s">
        <v>1</v>
      </c>
      <c r="K4" s="7" t="s">
        <v>8</v>
      </c>
      <c r="L4" s="8" t="s">
        <v>14</v>
      </c>
      <c r="M4" s="8" t="s">
        <v>9</v>
      </c>
      <c r="N4" s="7" t="s">
        <v>10</v>
      </c>
      <c r="O4" s="8" t="s">
        <v>15</v>
      </c>
      <c r="P4" s="6" t="s">
        <v>16</v>
      </c>
      <c r="Q4" s="6" t="s">
        <v>17</v>
      </c>
      <c r="R4" s="11" t="s">
        <v>18</v>
      </c>
      <c r="S4" s="9"/>
    </row>
    <row r="5" spans="1:24" x14ac:dyDescent="0.35">
      <c r="A5" s="3"/>
      <c r="B5" s="10">
        <v>2003</v>
      </c>
      <c r="C5" s="1">
        <v>33578</v>
      </c>
      <c r="D5" s="1">
        <v>46266</v>
      </c>
      <c r="E5" s="1"/>
      <c r="F5" s="1"/>
      <c r="G5" s="1">
        <f>C5-D5</f>
        <v>-12688</v>
      </c>
      <c r="H5" s="1">
        <v>12005</v>
      </c>
      <c r="I5" s="2">
        <f>H5/D5</f>
        <v>0.25947780227380796</v>
      </c>
      <c r="J5" s="2">
        <v>0.2</v>
      </c>
      <c r="K5" s="1"/>
      <c r="L5" s="1"/>
      <c r="M5" s="1"/>
      <c r="N5" s="1"/>
      <c r="O5" s="1"/>
      <c r="P5" s="1"/>
      <c r="Q5" s="1"/>
      <c r="R5" s="1"/>
      <c r="S5" s="1"/>
      <c r="T5" s="1"/>
      <c r="U5" s="1" t="s">
        <v>2</v>
      </c>
      <c r="V5">
        <v>2.5000000000000001E-2</v>
      </c>
    </row>
    <row r="6" spans="1:24" x14ac:dyDescent="0.35">
      <c r="B6" s="10">
        <v>2004</v>
      </c>
      <c r="C6" s="1">
        <v>35582</v>
      </c>
      <c r="D6" s="1">
        <v>39017</v>
      </c>
      <c r="E6" s="1"/>
      <c r="F6" s="1"/>
      <c r="G6" s="1">
        <f t="shared" ref="G6:G17" si="0">C6-D6</f>
        <v>-3435</v>
      </c>
      <c r="H6" s="1">
        <f>H5+G6</f>
        <v>8570</v>
      </c>
      <c r="I6" s="2">
        <f t="shared" ref="I6:I17" si="1">H6/D6</f>
        <v>0.21964784581080041</v>
      </c>
      <c r="J6" s="2">
        <v>0.2</v>
      </c>
      <c r="X6">
        <v>1.1000000000000001</v>
      </c>
    </row>
    <row r="7" spans="1:24" x14ac:dyDescent="0.35">
      <c r="B7" s="10">
        <v>2005</v>
      </c>
      <c r="C7" s="1">
        <v>44310</v>
      </c>
      <c r="D7" s="1">
        <v>41912</v>
      </c>
      <c r="E7" s="1"/>
      <c r="F7" s="1"/>
      <c r="G7" s="1">
        <f t="shared" si="0"/>
        <v>2398</v>
      </c>
      <c r="H7" s="1">
        <f t="shared" ref="H7:H22" si="2">H6+G7</f>
        <v>10968</v>
      </c>
      <c r="I7" s="2">
        <f t="shared" si="1"/>
        <v>0.26169116243557933</v>
      </c>
      <c r="J7" s="2">
        <v>0.2</v>
      </c>
      <c r="K7" s="1"/>
      <c r="X7">
        <f>X6*1.15</f>
        <v>1.2649999999999999</v>
      </c>
    </row>
    <row r="8" spans="1:24" x14ac:dyDescent="0.35">
      <c r="B8" s="10">
        <v>2006</v>
      </c>
      <c r="C8" s="1">
        <v>41197</v>
      </c>
      <c r="D8" s="1">
        <v>43684</v>
      </c>
      <c r="E8" s="1"/>
      <c r="F8" s="1"/>
      <c r="G8" s="1">
        <f t="shared" si="0"/>
        <v>-2487</v>
      </c>
      <c r="H8" s="1">
        <f t="shared" si="2"/>
        <v>8481</v>
      </c>
      <c r="I8" s="2">
        <f t="shared" si="1"/>
        <v>0.19414430912920061</v>
      </c>
      <c r="J8" s="2">
        <v>0.2</v>
      </c>
      <c r="X8">
        <f>X7*1.3</f>
        <v>1.6444999999999999</v>
      </c>
    </row>
    <row r="9" spans="1:24" x14ac:dyDescent="0.35">
      <c r="B9" s="10">
        <v>2007</v>
      </c>
      <c r="C9" s="1">
        <v>43801</v>
      </c>
      <c r="D9" s="1">
        <v>43468</v>
      </c>
      <c r="E9" s="1"/>
      <c r="F9" s="1"/>
      <c r="G9" s="1">
        <f t="shared" si="0"/>
        <v>333</v>
      </c>
      <c r="H9" s="1">
        <f t="shared" si="2"/>
        <v>8814</v>
      </c>
      <c r="I9" s="2">
        <f t="shared" si="1"/>
        <v>0.20276985368546976</v>
      </c>
      <c r="J9" s="2">
        <v>0.2</v>
      </c>
      <c r="X9">
        <f>X8*1.6</f>
        <v>2.6311999999999998</v>
      </c>
    </row>
    <row r="10" spans="1:24" x14ac:dyDescent="0.35">
      <c r="B10" s="10">
        <v>2008</v>
      </c>
      <c r="C10" s="1">
        <v>45868</v>
      </c>
      <c r="D10" s="1">
        <v>47832</v>
      </c>
      <c r="E10" s="1"/>
      <c r="F10" s="1"/>
      <c r="G10" s="1">
        <f t="shared" si="0"/>
        <v>-1964</v>
      </c>
      <c r="H10" s="1">
        <f t="shared" si="2"/>
        <v>6850</v>
      </c>
      <c r="I10" s="2">
        <f t="shared" si="1"/>
        <v>0.14320956681719352</v>
      </c>
      <c r="J10" s="2">
        <v>0.2</v>
      </c>
    </row>
    <row r="11" spans="1:24" x14ac:dyDescent="0.35">
      <c r="B11" s="10">
        <v>2009</v>
      </c>
      <c r="C11" s="1">
        <v>43439</v>
      </c>
      <c r="D11" s="1">
        <v>46085</v>
      </c>
      <c r="E11" s="1"/>
      <c r="F11" s="1"/>
      <c r="G11" s="1">
        <f t="shared" si="0"/>
        <v>-2646</v>
      </c>
      <c r="H11" s="1">
        <f t="shared" si="2"/>
        <v>4204</v>
      </c>
      <c r="I11" s="2">
        <f t="shared" si="1"/>
        <v>9.1222740588043832E-2</v>
      </c>
      <c r="J11" s="2">
        <v>0.2</v>
      </c>
    </row>
    <row r="12" spans="1:24" x14ac:dyDescent="0.35">
      <c r="B12" s="10">
        <v>2010</v>
      </c>
      <c r="C12" s="1">
        <v>41944</v>
      </c>
      <c r="D12" s="1">
        <v>44100</v>
      </c>
      <c r="E12" s="1"/>
      <c r="F12" s="1"/>
      <c r="G12" s="1">
        <f t="shared" si="0"/>
        <v>-2156</v>
      </c>
      <c r="H12" s="1">
        <f t="shared" si="2"/>
        <v>2048</v>
      </c>
      <c r="I12" s="2">
        <f t="shared" si="1"/>
        <v>4.6439909297052155E-2</v>
      </c>
      <c r="J12" s="2">
        <v>0.2</v>
      </c>
    </row>
    <row r="13" spans="1:24" x14ac:dyDescent="0.35">
      <c r="B13" s="10">
        <v>2011</v>
      </c>
      <c r="C13" s="1">
        <v>48371</v>
      </c>
      <c r="D13" s="1">
        <v>47030</v>
      </c>
      <c r="E13" s="1"/>
      <c r="F13" s="1"/>
      <c r="G13" s="1">
        <f t="shared" si="0"/>
        <v>1341</v>
      </c>
      <c r="H13" s="1">
        <f t="shared" si="2"/>
        <v>3389</v>
      </c>
      <c r="I13" s="2">
        <f t="shared" si="1"/>
        <v>7.2060386987029559E-2</v>
      </c>
      <c r="J13" s="2">
        <v>0.2</v>
      </c>
    </row>
    <row r="14" spans="1:24" x14ac:dyDescent="0.35">
      <c r="B14" s="10">
        <v>2012</v>
      </c>
      <c r="C14" s="1">
        <v>52678</v>
      </c>
      <c r="D14" s="1">
        <v>50969</v>
      </c>
      <c r="E14" s="1"/>
      <c r="F14" s="1"/>
      <c r="G14" s="1">
        <f t="shared" si="0"/>
        <v>1709</v>
      </c>
      <c r="H14" s="1">
        <f t="shared" si="2"/>
        <v>5098</v>
      </c>
      <c r="I14" s="2">
        <f t="shared" si="1"/>
        <v>0.10002158174576703</v>
      </c>
      <c r="J14" s="2">
        <v>0.2</v>
      </c>
    </row>
    <row r="15" spans="1:24" x14ac:dyDescent="0.35">
      <c r="B15" s="10">
        <v>2013</v>
      </c>
      <c r="C15" s="1">
        <v>55608</v>
      </c>
      <c r="D15" s="1">
        <v>55100</v>
      </c>
      <c r="E15" s="1"/>
      <c r="F15" s="1"/>
      <c r="G15" s="1">
        <f t="shared" si="0"/>
        <v>508</v>
      </c>
      <c r="H15" s="1">
        <f t="shared" si="2"/>
        <v>5606</v>
      </c>
      <c r="I15" s="2">
        <f t="shared" si="1"/>
        <v>0.10174228675136116</v>
      </c>
      <c r="J15" s="2">
        <v>0.2</v>
      </c>
    </row>
    <row r="16" spans="1:24" x14ac:dyDescent="0.35">
      <c r="B16" s="10">
        <v>2014</v>
      </c>
      <c r="C16" s="1">
        <f>C15*1.02</f>
        <v>56720.160000000003</v>
      </c>
      <c r="D16" s="1">
        <v>55500</v>
      </c>
      <c r="E16" s="1"/>
      <c r="F16" s="1"/>
      <c r="G16" s="1">
        <f t="shared" si="0"/>
        <v>1220.1600000000035</v>
      </c>
      <c r="H16" s="1">
        <f t="shared" si="2"/>
        <v>6826.1600000000035</v>
      </c>
      <c r="I16" s="2">
        <f t="shared" si="1"/>
        <v>0.12299387387387394</v>
      </c>
      <c r="J16" s="2">
        <v>0.2</v>
      </c>
    </row>
    <row r="17" spans="2:18" x14ac:dyDescent="0.35">
      <c r="B17" s="10">
        <v>2015</v>
      </c>
      <c r="C17" s="1">
        <f>C16*1.035</f>
        <v>58705.365599999997</v>
      </c>
      <c r="D17">
        <v>59000</v>
      </c>
      <c r="G17" s="1">
        <f t="shared" si="0"/>
        <v>-294.63440000000264</v>
      </c>
      <c r="H17" s="1">
        <f t="shared" si="2"/>
        <v>6531.5256000000008</v>
      </c>
      <c r="I17" s="2">
        <f t="shared" si="1"/>
        <v>0.11070382372881357</v>
      </c>
      <c r="J17" s="2">
        <v>0.2</v>
      </c>
    </row>
    <row r="18" spans="2:18" x14ac:dyDescent="0.35">
      <c r="B18" s="10">
        <v>2016</v>
      </c>
      <c r="C18" s="1">
        <v>59879.472911999997</v>
      </c>
      <c r="D18" s="1">
        <v>59000</v>
      </c>
      <c r="E18" s="1">
        <f>C17*1.02</f>
        <v>59879.472911999997</v>
      </c>
      <c r="F18" s="1">
        <v>59000</v>
      </c>
      <c r="G18" s="1">
        <f>E18-F18</f>
        <v>879.47291199999745</v>
      </c>
      <c r="H18" s="1">
        <f t="shared" si="2"/>
        <v>7410.9985119999983</v>
      </c>
      <c r="I18" s="2">
        <f>H18/F18</f>
        <v>0.12561014427118641</v>
      </c>
      <c r="J18" s="2">
        <v>0.2</v>
      </c>
      <c r="K18" s="4">
        <f>E18+($V$5*E18)</f>
        <v>61376.459734799995</v>
      </c>
      <c r="L18" s="4">
        <f>E18-($V$5*E18)</f>
        <v>58382.4860892</v>
      </c>
      <c r="M18" s="1">
        <f>K18-F18</f>
        <v>2376.4597347999952</v>
      </c>
      <c r="N18" s="1">
        <f>M18+H17</f>
        <v>8907.9853347999961</v>
      </c>
      <c r="O18" s="2">
        <f>N18/F18</f>
        <v>0.1509828022847457</v>
      </c>
      <c r="P18" s="1">
        <f>L18-F18</f>
        <v>-617.5139108000003</v>
      </c>
      <c r="Q18" s="1">
        <f>H17+P18</f>
        <v>5914.0116892000005</v>
      </c>
      <c r="R18" s="2">
        <f>Q18/F18</f>
        <v>0.10023748625762713</v>
      </c>
    </row>
    <row r="19" spans="2:18" x14ac:dyDescent="0.35">
      <c r="B19" s="10">
        <v>2017</v>
      </c>
      <c r="E19" s="1">
        <f>E18*1.04</f>
        <v>62274.651828479997</v>
      </c>
      <c r="F19" s="1">
        <v>61200</v>
      </c>
      <c r="G19" s="1">
        <f>E19-F19</f>
        <v>1074.6518284799968</v>
      </c>
      <c r="H19" s="1">
        <f t="shared" si="2"/>
        <v>8485.6503404799951</v>
      </c>
      <c r="I19" s="2">
        <f>H19/F19</f>
        <v>0.13865441732810449</v>
      </c>
      <c r="J19" s="2">
        <v>0.2</v>
      </c>
      <c r="K19" s="4">
        <f>E19+($V$5*(E19*X6))</f>
        <v>63987.204753763195</v>
      </c>
      <c r="L19" s="4">
        <f>E19-($V$5*(E19*X6))</f>
        <v>60562.098903196798</v>
      </c>
      <c r="M19" s="1">
        <f t="shared" ref="M19:M22" si="3">K19-F19</f>
        <v>2787.2047537631952</v>
      </c>
      <c r="N19" s="1">
        <f>M19+N18</f>
        <v>11695.190088563191</v>
      </c>
      <c r="O19" s="2">
        <f>N19/F19</f>
        <v>0.19109787726410443</v>
      </c>
      <c r="P19" s="1">
        <f>L19-F19</f>
        <v>-637.90109680320165</v>
      </c>
      <c r="Q19" s="1">
        <f>Q18+P19</f>
        <v>5276.1105923967989</v>
      </c>
      <c r="R19" s="2">
        <f>Q19/F19</f>
        <v>8.6210957392104562E-2</v>
      </c>
    </row>
    <row r="20" spans="2:18" x14ac:dyDescent="0.35">
      <c r="B20" s="10">
        <v>2018</v>
      </c>
      <c r="E20" s="1">
        <f>E19*1.03</f>
        <v>64142.891383334398</v>
      </c>
      <c r="F20" s="1">
        <v>63300</v>
      </c>
      <c r="G20" s="1">
        <f>E20-F20</f>
        <v>842.89138333439769</v>
      </c>
      <c r="H20" s="1">
        <f t="shared" si="2"/>
        <v>9328.5417238143928</v>
      </c>
      <c r="I20" s="2">
        <f>H20/F20</f>
        <v>0.14737032739043274</v>
      </c>
      <c r="J20" s="2">
        <v>0.2</v>
      </c>
      <c r="K20" s="4">
        <f>E20+($V$5*(E20*X7))</f>
        <v>66171.410323332355</v>
      </c>
      <c r="L20" s="4">
        <f>E20-($V$5*(E20*X7))</f>
        <v>62114.372443336448</v>
      </c>
      <c r="M20" s="1">
        <f t="shared" si="3"/>
        <v>2871.4103233323549</v>
      </c>
      <c r="N20" s="1">
        <f t="shared" ref="N20:N22" si="4">M20+N19</f>
        <v>14566.600411895546</v>
      </c>
      <c r="O20" s="2">
        <f>N20/F20</f>
        <v>0.23012006969819188</v>
      </c>
      <c r="P20" s="1">
        <f>L20-F20</f>
        <v>-1185.6275566635522</v>
      </c>
      <c r="Q20" s="1">
        <f t="shared" ref="Q20:Q22" si="5">Q19+P20</f>
        <v>4090.4830357332467</v>
      </c>
      <c r="R20" s="2">
        <f>Q20/F20</f>
        <v>6.4620585082673723E-2</v>
      </c>
    </row>
    <row r="21" spans="2:18" x14ac:dyDescent="0.35">
      <c r="B21" s="10">
        <v>2019</v>
      </c>
      <c r="E21" s="1">
        <f>E20*1.03</f>
        <v>66067.178124834434</v>
      </c>
      <c r="F21" s="1">
        <v>64800</v>
      </c>
      <c r="G21" s="1">
        <f>E21-F21</f>
        <v>1267.1781248344341</v>
      </c>
      <c r="H21" s="1">
        <f t="shared" si="2"/>
        <v>10595.719848648827</v>
      </c>
      <c r="I21" s="2">
        <f>H21/F21</f>
        <v>0.16351419519519794</v>
      </c>
      <c r="J21" s="2">
        <v>0.2</v>
      </c>
      <c r="K21" s="4">
        <f>E21+($V$5*(E21*X8))</f>
        <v>68783.364985491688</v>
      </c>
      <c r="L21" s="4">
        <f>E21-($V$5*(E21*X8))</f>
        <v>63350.991264177181</v>
      </c>
      <c r="M21" s="1">
        <f t="shared" si="3"/>
        <v>3983.3649854916875</v>
      </c>
      <c r="N21" s="1">
        <f t="shared" si="4"/>
        <v>18549.965397387234</v>
      </c>
      <c r="O21" s="2">
        <f>N21/F21</f>
        <v>0.28626489810782768</v>
      </c>
      <c r="P21" s="1">
        <f>L21-F21</f>
        <v>-1449.0087358228193</v>
      </c>
      <c r="Q21" s="1">
        <f t="shared" si="5"/>
        <v>2641.4742999104274</v>
      </c>
      <c r="R21" s="2">
        <f>Q21/F21</f>
        <v>4.0763492282568321E-2</v>
      </c>
    </row>
    <row r="22" spans="2:18" x14ac:dyDescent="0.35">
      <c r="B22" s="10">
        <v>2020</v>
      </c>
      <c r="E22" s="1">
        <f>E21*1.03</f>
        <v>68049.193468579469</v>
      </c>
      <c r="F22" s="1">
        <v>66100</v>
      </c>
      <c r="G22" s="1">
        <f>E22-F22</f>
        <v>1949.1934685794695</v>
      </c>
      <c r="H22" s="1">
        <f t="shared" si="2"/>
        <v>12544.913317228296</v>
      </c>
      <c r="I22" s="2">
        <f>H22/F22</f>
        <v>0.18978688830905138</v>
      </c>
      <c r="J22" s="2">
        <v>0.2</v>
      </c>
      <c r="K22" s="4">
        <f>E22+($V$5*(E22*X9))</f>
        <v>72525.469414942621</v>
      </c>
      <c r="L22" s="4">
        <f>E22-($V$5*(E22*X9))</f>
        <v>63572.91752221631</v>
      </c>
      <c r="M22" s="1">
        <f t="shared" si="3"/>
        <v>6425.4694149426214</v>
      </c>
      <c r="N22" s="1">
        <f t="shared" si="4"/>
        <v>24975.434812329855</v>
      </c>
      <c r="O22" s="2">
        <f>N22/F22</f>
        <v>0.37784318929394639</v>
      </c>
      <c r="P22" s="1">
        <f>L22-F22</f>
        <v>-2527.0824777836897</v>
      </c>
      <c r="Q22" s="1">
        <f t="shared" si="5"/>
        <v>114.39182212673768</v>
      </c>
      <c r="R22" s="2">
        <f>Q22/F22</f>
        <v>1.7305873241563944E-3</v>
      </c>
    </row>
  </sheetData>
  <mergeCells count="1">
    <mergeCell ref="C2:G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12.9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2023-06-20T20:08:27Z</dcterms:modified>
</cp:coreProperties>
</file>